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" yWindow="105" windowWidth="28620" windowHeight="13170" activeTab="0"/>
  </bookViews>
  <sheets>
    <sheet name="Docházka" sheetId="1" r:id="rId1"/>
  </sheets>
  <externalReferences>
    <externalReference r:id="rId4"/>
    <externalReference r:id="rId5"/>
    <externalReference r:id="rId6"/>
    <externalReference r:id="rId7"/>
  </externalReferences>
  <definedNames>
    <definedName name="Celkem">#REF!</definedName>
    <definedName name="Data">#REF!</definedName>
    <definedName name="druhy">#REF!</definedName>
    <definedName name="HTML_CodePage">1250</definedName>
    <definedName name="HTML_Description">""</definedName>
    <definedName name="HTML_Email">""</definedName>
    <definedName name="HTML_Header">"Enegrie"</definedName>
    <definedName name="HTML_LastUpdate">"9.6.1999"</definedName>
    <definedName name="HTML_LineAfter">TRUE</definedName>
    <definedName name="HTML_LineBefore">TRUE</definedName>
    <definedName name="HTML_Name">"Petr Vostrý"</definedName>
    <definedName name="HTML_OBDlg2">TRUE</definedName>
    <definedName name="HTML_OBDlg4">TRUE</definedName>
    <definedName name="HTML_OS">0</definedName>
    <definedName name="HTML_PathFile">"C:\Windows\Plocha\Acier\HTML.htm"</definedName>
    <definedName name="HTML_Title">"Výsledovka"</definedName>
    <definedName name="Input">#REF!</definedName>
    <definedName name="Input_R">'[3]Rok_KD'!$H$1</definedName>
    <definedName name="input05">'[4]Rok_KD'!$H$1</definedName>
    <definedName name="InputI">#REF!</definedName>
    <definedName name="Kod" localSheetId="0">'Docházka'!$C$2</definedName>
    <definedName name="Kod">#REF!</definedName>
    <definedName name="konec">'Docházka'!#REF!</definedName>
    <definedName name="Mesic" localSheetId="0">'Docházka'!$F$1</definedName>
    <definedName name="Mesic">#REF!</definedName>
    <definedName name="Neprodej">#REF!</definedName>
    <definedName name="_xlnm.Print_Area" localSheetId="0">'Docházka'!$A$1:$M$48</definedName>
    <definedName name="Pocet">#REF!</definedName>
    <definedName name="pocetA">#REF!</definedName>
    <definedName name="pocetB">#REF!</definedName>
    <definedName name="pocetC">#REF!</definedName>
    <definedName name="prest">'Docházka'!#REF!</definedName>
    <definedName name="Prodej">#REF!</definedName>
    <definedName name="SkolitelA">#REF!</definedName>
    <definedName name="SkolitelB">#REF!</definedName>
    <definedName name="Soubor">#REF!</definedName>
    <definedName name="Soubor_Home">#REF!</definedName>
    <definedName name="start">'Docházka'!#REF!</definedName>
    <definedName name="Vedeni">#REF!</definedName>
    <definedName name="Zamestnanci">'[1]Plán docházky'!#REF!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H43" authorId="0">
      <text>
        <r>
          <rPr>
            <b/>
            <sz val="8"/>
            <rFont val="Tahoma"/>
            <family val="2"/>
          </rPr>
          <t>- návštěva lékaře
- účast na pohřbu
- volno na svatbu
- doprovod k lékaři</t>
        </r>
      </text>
    </comment>
  </commentList>
</comments>
</file>

<file path=xl/sharedStrings.xml><?xml version="1.0" encoding="utf-8"?>
<sst xmlns="http://schemas.openxmlformats.org/spreadsheetml/2006/main" count="38" uniqueCount="33">
  <si>
    <t>měsíc:</t>
  </si>
  <si>
    <t>jméno:</t>
  </si>
  <si>
    <t>fond pracovní doby :</t>
  </si>
  <si>
    <t>oddělení:</t>
  </si>
  <si>
    <t>pracovní doba :</t>
  </si>
  <si>
    <t>+/-</t>
  </si>
  <si>
    <t>Datum</t>
  </si>
  <si>
    <t>Příchod</t>
  </si>
  <si>
    <t>Odchod</t>
  </si>
  <si>
    <t>1. přestávka</t>
  </si>
  <si>
    <t>Přerušení směny</t>
  </si>
  <si>
    <t>Odpracováno</t>
  </si>
  <si>
    <t>Poznámka</t>
  </si>
  <si>
    <t>DEN</t>
  </si>
  <si>
    <t>SUMA</t>
  </si>
  <si>
    <t xml:space="preserve"> 31 28 31 30 31 30 31 31 30 31 30 31</t>
  </si>
  <si>
    <t>Dovolená [D] :</t>
  </si>
  <si>
    <t>Nemoc (ošetř. člena rodiny) [N] :</t>
  </si>
  <si>
    <t>Povolené volno placené [V] :</t>
  </si>
  <si>
    <t>Svátek [SV] :</t>
  </si>
  <si>
    <t>Neplacené volno [NV] :</t>
  </si>
  <si>
    <t>Celkem za měsíc :</t>
  </si>
  <si>
    <t>Hodin +/- celkem :</t>
  </si>
  <si>
    <t>Chcete-li zadat nový měsíc, je nutné nejdříve vyčistit Docházkový list - tlačítkem Vyčištění Docházkového listu</t>
  </si>
  <si>
    <t>Následně zadejte nový měsíc a potvrďte ENTER</t>
  </si>
  <si>
    <t>Předvyplní se docházka na nový měsíc, automaticky se nastaví víkendy a vypočte stanovená měsíční pracovní doba</t>
  </si>
  <si>
    <t>V případě, že čerpáte půlden dovolené, do sloupce "Poznámka" zapište "D/2" a Příchod+Odchod vyplňte podle skutečnosti.</t>
  </si>
  <si>
    <t>Celkem odpracováno :</t>
  </si>
  <si>
    <t>V případě DOVOLENÉ nebo SVÁTKU je nutno do políčka "Příchod" zadat příslušný symbol (D, SV) a ručně vymazat políčka Odchod a 1. Přestávka</t>
  </si>
  <si>
    <t>Vyplňování a úpravy provádějte jen v červeně ohraničených buňkách.</t>
  </si>
  <si>
    <t>Prosím čtěte návod červeně dole!!!</t>
  </si>
  <si>
    <t>Iveta Vrátníková</t>
  </si>
  <si>
    <t>MAJ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</si>
</sst>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#,##0.00\ &quot;Kč&quot;"/>
    <numFmt numFmtId="166" formatCode="#,##0\ &quot;Kč&quot;"/>
    <numFmt numFmtId="167" formatCode="\+###0;[Red]\-###0"/>
    <numFmt numFmtId="168" formatCode="mmmm"/>
    <numFmt numFmtId="169" formatCode="[h]:mm"/>
    <numFmt numFmtId="170" formatCode="d/m/"/>
    <numFmt numFmtId="171" formatCode="d/m/yy"/>
    <numFmt numFmtId="172" formatCode="dddd"/>
    <numFmt numFmtId="173" formatCode="d"/>
    <numFmt numFmtId="174" formatCode="[hh]:mm"/>
    <numFmt numFmtId="175" formatCode="[Green]\+###0.00;[Red]\-###0.00"/>
    <numFmt numFmtId="176" formatCode="[$-405]d\.\ mmmm\ yyyy"/>
    <numFmt numFmtId="177" formatCode="0.00,&quot; h&quot;"/>
    <numFmt numFmtId="178" formatCode="0.0\h"/>
    <numFmt numFmtId="179" formatCode="0.0\d"/>
    <numFmt numFmtId="180" formatCode=";;;"/>
    <numFmt numFmtId="181" formatCode="0.0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>
        <color indexed="10"/>
      </left>
      <right style="medium"/>
      <top style="thick">
        <color indexed="10"/>
      </top>
      <bottom style="thin"/>
    </border>
    <border>
      <left style="medium"/>
      <right style="medium"/>
      <top style="thick">
        <color indexed="10"/>
      </top>
      <bottom style="thin"/>
    </border>
    <border>
      <left style="medium"/>
      <right style="thick">
        <color indexed="10"/>
      </right>
      <top style="thick">
        <color indexed="10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8" applyNumberFormat="0" applyAlignment="0" applyProtection="0"/>
    <xf numFmtId="0" fontId="49" fillId="27" borderId="8" applyNumberFormat="0" applyAlignment="0" applyProtection="0"/>
    <xf numFmtId="0" fontId="50" fillId="27" borderId="9" applyNumberFormat="0" applyAlignment="0" applyProtection="0"/>
    <xf numFmtId="0" fontId="5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46" applyNumberFormat="1" applyFont="1" applyFill="1" applyBorder="1" applyAlignment="1" applyProtection="1">
      <alignment/>
      <protection locked="0"/>
    </xf>
    <xf numFmtId="0" fontId="5" fillId="0" borderId="0" xfId="46" applyNumberFormat="1" applyFont="1" applyFill="1" applyBorder="1" applyAlignment="1" applyProtection="1">
      <alignment horizontal="left"/>
      <protection locked="0"/>
    </xf>
    <xf numFmtId="0" fontId="4" fillId="0" borderId="0" xfId="46" applyNumberFormat="1" applyFont="1" applyFill="1" applyBorder="1" applyAlignment="1" applyProtection="1">
      <alignment horizontal="left"/>
      <protection locked="0"/>
    </xf>
    <xf numFmtId="0" fontId="4" fillId="0" borderId="0" xfId="46" applyNumberFormat="1" applyFont="1" applyFill="1" applyBorder="1" applyAlignment="1" applyProtection="1">
      <alignment horizontal="right"/>
      <protection locked="0"/>
    </xf>
    <xf numFmtId="0" fontId="4" fillId="0" borderId="10" xfId="46" applyNumberFormat="1" applyFont="1" applyFill="1" applyBorder="1" applyAlignment="1" applyProtection="1">
      <alignment horizontal="center"/>
      <protection locked="0"/>
    </xf>
    <xf numFmtId="0" fontId="4" fillId="0" borderId="10" xfId="46" applyNumberFormat="1" applyFont="1" applyFill="1" applyBorder="1" applyAlignment="1" applyProtection="1">
      <alignment horizontal="center"/>
      <protection/>
    </xf>
    <xf numFmtId="0" fontId="6" fillId="0" borderId="0" xfId="46" applyNumberFormat="1" applyFont="1" applyFill="1" applyBorder="1" applyAlignment="1" applyProtection="1">
      <alignment horizontal="left"/>
      <protection locked="0"/>
    </xf>
    <xf numFmtId="0" fontId="7" fillId="0" borderId="10" xfId="46" applyNumberFormat="1" applyFont="1" applyFill="1" applyBorder="1" applyAlignment="1" applyProtection="1">
      <alignment/>
      <protection locked="0"/>
    </xf>
    <xf numFmtId="0" fontId="5" fillId="0" borderId="10" xfId="46" applyNumberFormat="1" applyFont="1" applyFill="1" applyBorder="1" applyAlignment="1" applyProtection="1">
      <alignment horizontal="left"/>
      <protection locked="0"/>
    </xf>
    <xf numFmtId="0" fontId="5" fillId="0" borderId="11" xfId="46" applyNumberFormat="1" applyFont="1" applyFill="1" applyBorder="1" applyAlignment="1" applyProtection="1">
      <alignment horizontal="left"/>
      <protection locked="0"/>
    </xf>
    <xf numFmtId="169" fontId="7" fillId="0" borderId="10" xfId="0" applyNumberFormat="1" applyFont="1" applyFill="1" applyBorder="1" applyAlignment="1" applyProtection="1">
      <alignment horizontal="center"/>
      <protection hidden="1"/>
    </xf>
    <xf numFmtId="0" fontId="7" fillId="0" borderId="11" xfId="46" applyNumberFormat="1" applyFont="1" applyFill="1" applyBorder="1" applyAlignment="1" applyProtection="1">
      <alignment/>
      <protection locked="0"/>
    </xf>
    <xf numFmtId="20" fontId="7" fillId="0" borderId="10" xfId="0" applyNumberFormat="1" applyFont="1" applyFill="1" applyBorder="1" applyAlignment="1" applyProtection="1">
      <alignment horizontal="center"/>
      <protection hidden="1"/>
    </xf>
    <xf numFmtId="0" fontId="4" fillId="0" borderId="0" xfId="46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quotePrefix="1">
      <alignment horizontal="center"/>
    </xf>
    <xf numFmtId="0" fontId="9" fillId="0" borderId="0" xfId="46" applyNumberFormat="1" applyFont="1" applyFill="1" applyBorder="1" applyAlignment="1" applyProtection="1">
      <alignment horizontal="left"/>
      <protection locked="0"/>
    </xf>
    <xf numFmtId="169" fontId="9" fillId="0" borderId="0" xfId="0" applyNumberFormat="1" applyFont="1" applyFill="1" applyBorder="1" applyAlignment="1" applyProtection="1">
      <alignment horizontal="left"/>
      <protection locked="0"/>
    </xf>
    <xf numFmtId="16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174" fontId="12" fillId="0" borderId="14" xfId="0" applyNumberFormat="1" applyFont="1" applyFill="1" applyBorder="1" applyAlignment="1" applyProtection="1">
      <alignment horizontal="center"/>
      <protection locked="0"/>
    </xf>
    <xf numFmtId="0" fontId="9" fillId="0" borderId="0" xfId="46" applyNumberFormat="1" applyFont="1" applyFill="1" applyBorder="1" applyAlignment="1" applyProtection="1">
      <alignment horizontal="left"/>
      <protection/>
    </xf>
    <xf numFmtId="0" fontId="5" fillId="0" borderId="15" xfId="46" applyNumberFormat="1" applyFont="1" applyFill="1" applyBorder="1" applyAlignment="1" applyProtection="1">
      <alignment horizontal="center"/>
      <protection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174" fontId="12" fillId="0" borderId="14" xfId="0" applyNumberFormat="1" applyFont="1" applyFill="1" applyBorder="1" applyAlignment="1" applyProtection="1">
      <alignment horizontal="center"/>
      <protection hidden="1"/>
    </xf>
    <xf numFmtId="174" fontId="12" fillId="0" borderId="14" xfId="0" applyNumberFormat="1" applyFont="1" applyFill="1" applyBorder="1" applyAlignment="1" applyProtection="1">
      <alignment horizontal="center"/>
      <protection/>
    </xf>
    <xf numFmtId="174" fontId="9" fillId="0" borderId="0" xfId="46" applyNumberFormat="1" applyFont="1" applyFill="1" applyBorder="1" applyAlignment="1" applyProtection="1">
      <alignment horizontal="left"/>
      <protection locked="0"/>
    </xf>
    <xf numFmtId="0" fontId="5" fillId="22" borderId="15" xfId="46" applyNumberFormat="1" applyFont="1" applyFill="1" applyBorder="1" applyAlignment="1" applyProtection="1">
      <alignment horizontal="center"/>
      <protection/>
    </xf>
    <xf numFmtId="174" fontId="12" fillId="22" borderId="14" xfId="0" applyNumberFormat="1" applyFont="1" applyFill="1" applyBorder="1" applyAlignment="1" applyProtection="1">
      <alignment horizontal="center"/>
      <protection locked="0"/>
    </xf>
    <xf numFmtId="164" fontId="13" fillId="22" borderId="14" xfId="0" applyNumberFormat="1" applyFont="1" applyFill="1" applyBorder="1" applyAlignment="1" applyProtection="1">
      <alignment horizontal="center"/>
      <protection locked="0"/>
    </xf>
    <xf numFmtId="174" fontId="12" fillId="22" borderId="14" xfId="0" applyNumberFormat="1" applyFont="1" applyFill="1" applyBorder="1" applyAlignment="1" applyProtection="1">
      <alignment horizontal="center"/>
      <protection hidden="1"/>
    </xf>
    <xf numFmtId="174" fontId="12" fillId="22" borderId="14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46" applyNumberFormat="1" applyFont="1" applyFill="1" applyBorder="1" applyAlignment="1" applyProtection="1">
      <alignment horizontal="right"/>
      <protection locked="0"/>
    </xf>
    <xf numFmtId="2" fontId="5" fillId="0" borderId="0" xfId="46" applyNumberFormat="1" applyFont="1" applyFill="1" applyBorder="1" applyAlignment="1" applyProtection="1">
      <alignment horizontal="left"/>
      <protection locked="0"/>
    </xf>
    <xf numFmtId="2" fontId="5" fillId="0" borderId="0" xfId="46" applyNumberFormat="1" applyFont="1" applyFill="1" applyBorder="1" applyAlignment="1" applyProtection="1">
      <alignment horizontal="center"/>
      <protection locked="0"/>
    </xf>
    <xf numFmtId="174" fontId="4" fillId="0" borderId="10" xfId="0" applyNumberFormat="1" applyFont="1" applyFill="1" applyBorder="1" applyAlignment="1" applyProtection="1">
      <alignment horizontal="center"/>
      <protection hidden="1"/>
    </xf>
    <xf numFmtId="174" fontId="11" fillId="0" borderId="10" xfId="0" applyNumberFormat="1" applyFont="1" applyFill="1" applyBorder="1" applyAlignment="1" applyProtection="1">
      <alignment horizontal="center"/>
      <protection hidden="1"/>
    </xf>
    <xf numFmtId="0" fontId="6" fillId="0" borderId="0" xfId="46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horizontal="right"/>
      <protection locked="0"/>
    </xf>
    <xf numFmtId="169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/>
    </xf>
    <xf numFmtId="2" fontId="4" fillId="0" borderId="0" xfId="46" applyNumberFormat="1" applyFont="1" applyFill="1" applyBorder="1" applyAlignment="1" applyProtection="1">
      <alignment horizontal="left"/>
      <protection locked="0"/>
    </xf>
    <xf numFmtId="2" fontId="4" fillId="0" borderId="0" xfId="46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Fill="1" applyAlignment="1" applyProtection="1">
      <alignment/>
      <protection/>
    </xf>
    <xf numFmtId="0" fontId="6" fillId="0" borderId="0" xfId="46" applyNumberFormat="1" applyFont="1" applyFill="1" applyBorder="1" applyAlignment="1" applyProtection="1">
      <alignment horizontal="left"/>
      <protection hidden="1"/>
    </xf>
    <xf numFmtId="169" fontId="5" fillId="0" borderId="0" xfId="46" applyNumberFormat="1" applyFont="1" applyFill="1" applyBorder="1" applyAlignment="1" applyProtection="1">
      <alignment horizontal="right"/>
      <protection locked="0"/>
    </xf>
    <xf numFmtId="181" fontId="4" fillId="0" borderId="0" xfId="46" applyNumberFormat="1" applyFont="1" applyFill="1" applyBorder="1" applyAlignment="1" applyProtection="1">
      <alignment horizontal="center"/>
      <protection hidden="1"/>
    </xf>
    <xf numFmtId="169" fontId="4" fillId="0" borderId="0" xfId="46" applyNumberFormat="1" applyFont="1" applyFill="1" applyBorder="1" applyAlignment="1" applyProtection="1">
      <alignment horizontal="center"/>
      <protection hidden="1"/>
    </xf>
    <xf numFmtId="0" fontId="5" fillId="0" borderId="0" xfId="46" applyNumberFormat="1" applyFont="1" applyFill="1" applyBorder="1" applyAlignment="1" applyProtection="1">
      <alignment horizontal="left"/>
      <protection hidden="1"/>
    </xf>
    <xf numFmtId="169" fontId="4" fillId="0" borderId="16" xfId="46" applyNumberFormat="1" applyFont="1" applyFill="1" applyBorder="1" applyAlignment="1" applyProtection="1">
      <alignment horizontal="center"/>
      <protection hidden="1"/>
    </xf>
    <xf numFmtId="2" fontId="4" fillId="0" borderId="16" xfId="46" applyNumberFormat="1" applyFont="1" applyFill="1" applyBorder="1" applyAlignment="1" applyProtection="1">
      <alignment horizontal="right"/>
      <protection locked="0"/>
    </xf>
    <xf numFmtId="0" fontId="6" fillId="0" borderId="0" xfId="46" applyNumberFormat="1" applyFont="1" applyFill="1" applyBorder="1" applyAlignment="1" applyProtection="1">
      <alignment horizontal="right"/>
      <protection locked="0"/>
    </xf>
    <xf numFmtId="169" fontId="4" fillId="0" borderId="17" xfId="46" applyNumberFormat="1" applyFont="1" applyFill="1" applyBorder="1" applyAlignment="1" applyProtection="1">
      <alignment horizontal="center"/>
      <protection hidden="1"/>
    </xf>
    <xf numFmtId="2" fontId="4" fillId="0" borderId="17" xfId="46" applyNumberFormat="1" applyFont="1" applyFill="1" applyBorder="1" applyAlignment="1" applyProtection="1">
      <alignment horizontal="right"/>
      <protection locked="0"/>
    </xf>
    <xf numFmtId="0" fontId="17" fillId="0" borderId="0" xfId="46" applyNumberFormat="1" applyFont="1" applyFill="1" applyBorder="1" applyAlignment="1" applyProtection="1">
      <alignment readingOrder="1"/>
      <protection locked="0"/>
    </xf>
    <xf numFmtId="0" fontId="0" fillId="0" borderId="18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12" fillId="0" borderId="19" xfId="46" applyNumberFormat="1" applyFont="1" applyFill="1" applyBorder="1" applyAlignment="1" applyProtection="1">
      <alignment horizontal="center"/>
      <protection/>
    </xf>
    <xf numFmtId="0" fontId="12" fillId="22" borderId="19" xfId="46" applyNumberFormat="1" applyFont="1" applyFill="1" applyBorder="1" applyAlignment="1" applyProtection="1">
      <alignment horizontal="center"/>
      <protection/>
    </xf>
    <xf numFmtId="174" fontId="12" fillId="0" borderId="18" xfId="0" applyNumberFormat="1" applyFont="1" applyFill="1" applyBorder="1" applyAlignment="1" applyProtection="1">
      <alignment horizontal="center"/>
      <protection hidden="1"/>
    </xf>
    <xf numFmtId="174" fontId="12" fillId="22" borderId="18" xfId="0" applyNumberFormat="1" applyFont="1" applyFill="1" applyBorder="1" applyAlignment="1" applyProtection="1">
      <alignment horizontal="center"/>
      <protection hidden="1"/>
    </xf>
    <xf numFmtId="0" fontId="12" fillId="34" borderId="20" xfId="46" applyNumberFormat="1" applyFont="1" applyFill="1" applyBorder="1" applyAlignment="1" applyProtection="1">
      <alignment horizontal="center" vertical="center"/>
      <protection locked="0"/>
    </xf>
    <xf numFmtId="0" fontId="12" fillId="34" borderId="21" xfId="46" applyNumberFormat="1" applyFont="1" applyFill="1" applyBorder="1" applyAlignment="1" applyProtection="1">
      <alignment horizontal="center" vertical="center"/>
      <protection locked="0"/>
    </xf>
    <xf numFmtId="0" fontId="12" fillId="34" borderId="22" xfId="46" applyNumberFormat="1" applyFont="1" applyFill="1" applyBorder="1" applyAlignment="1" applyProtection="1">
      <alignment horizontal="center" vertical="center"/>
      <protection locked="0"/>
    </xf>
    <xf numFmtId="0" fontId="12" fillId="34" borderId="23" xfId="46" applyNumberFormat="1" applyFont="1" applyFill="1" applyBorder="1" applyAlignment="1" applyProtection="1">
      <alignment horizontal="center" vertical="center"/>
      <protection locked="0"/>
    </xf>
    <xf numFmtId="174" fontId="12" fillId="0" borderId="24" xfId="0" applyNumberFormat="1" applyFont="1" applyFill="1" applyBorder="1" applyAlignment="1" applyProtection="1">
      <alignment horizontal="center"/>
      <protection locked="0"/>
    </xf>
    <xf numFmtId="164" fontId="13" fillId="0" borderId="25" xfId="0" applyNumberFormat="1" applyFont="1" applyFill="1" applyBorder="1" applyAlignment="1" applyProtection="1">
      <alignment horizontal="center"/>
      <protection locked="0"/>
    </xf>
    <xf numFmtId="174" fontId="12" fillId="22" borderId="24" xfId="0" applyNumberFormat="1" applyFont="1" applyFill="1" applyBorder="1" applyAlignment="1" applyProtection="1">
      <alignment horizontal="center"/>
      <protection locked="0"/>
    </xf>
    <xf numFmtId="164" fontId="13" fillId="22" borderId="25" xfId="0" applyNumberFormat="1" applyFont="1" applyFill="1" applyBorder="1" applyAlignment="1" applyProtection="1">
      <alignment horizontal="center"/>
      <protection locked="0"/>
    </xf>
    <xf numFmtId="0" fontId="5" fillId="0" borderId="26" xfId="46" applyNumberFormat="1" applyFont="1" applyFill="1" applyBorder="1" applyAlignment="1" applyProtection="1">
      <alignment horizontal="center"/>
      <protection/>
    </xf>
    <xf numFmtId="0" fontId="12" fillId="0" borderId="27" xfId="46" applyNumberFormat="1" applyFont="1" applyFill="1" applyBorder="1" applyAlignment="1" applyProtection="1">
      <alignment horizontal="center"/>
      <protection/>
    </xf>
    <xf numFmtId="174" fontId="12" fillId="0" borderId="28" xfId="0" applyNumberFormat="1" applyFont="1" applyFill="1" applyBorder="1" applyAlignment="1" applyProtection="1">
      <alignment horizontal="center"/>
      <protection locked="0"/>
    </xf>
    <xf numFmtId="174" fontId="12" fillId="0" borderId="29" xfId="0" applyNumberFormat="1" applyFont="1" applyFill="1" applyBorder="1" applyAlignment="1" applyProtection="1">
      <alignment horizontal="center"/>
      <protection locked="0"/>
    </xf>
    <xf numFmtId="164" fontId="13" fillId="0" borderId="29" xfId="0" applyNumberFormat="1" applyFont="1" applyFill="1" applyBorder="1" applyAlignment="1" applyProtection="1">
      <alignment horizontal="center"/>
      <protection locked="0"/>
    </xf>
    <xf numFmtId="164" fontId="13" fillId="0" borderId="30" xfId="0" applyNumberFormat="1" applyFont="1" applyFill="1" applyBorder="1" applyAlignment="1" applyProtection="1">
      <alignment horizontal="center"/>
      <protection locked="0"/>
    </xf>
    <xf numFmtId="174" fontId="12" fillId="0" borderId="31" xfId="0" applyNumberFormat="1" applyFont="1" applyFill="1" applyBorder="1" applyAlignment="1" applyProtection="1">
      <alignment horizontal="center"/>
      <protection hidden="1"/>
    </xf>
    <xf numFmtId="174" fontId="12" fillId="0" borderId="32" xfId="0" applyNumberFormat="1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horizontal="center"/>
    </xf>
    <xf numFmtId="174" fontId="12" fillId="0" borderId="32" xfId="0" applyNumberFormat="1" applyFont="1" applyFill="1" applyBorder="1" applyAlignment="1" applyProtection="1">
      <alignment horizontal="center"/>
      <protection/>
    </xf>
    <xf numFmtId="164" fontId="14" fillId="0" borderId="14" xfId="0" applyNumberFormat="1" applyFont="1" applyFill="1" applyBorder="1" applyAlignment="1" applyProtection="1">
      <alignment horizontal="center"/>
      <protection locked="0"/>
    </xf>
    <xf numFmtId="0" fontId="5" fillId="0" borderId="33" xfId="46" applyNumberFormat="1" applyFont="1" applyFill="1" applyBorder="1" applyAlignment="1" applyProtection="1">
      <alignment horizontal="center"/>
      <protection/>
    </xf>
    <xf numFmtId="0" fontId="5" fillId="0" borderId="34" xfId="46" applyNumberFormat="1" applyFont="1" applyFill="1" applyBorder="1" applyAlignment="1" applyProtection="1">
      <alignment horizontal="center"/>
      <protection/>
    </xf>
    <xf numFmtId="174" fontId="12" fillId="0" borderId="35" xfId="0" applyNumberFormat="1" applyFont="1" applyFill="1" applyBorder="1" applyAlignment="1" applyProtection="1">
      <alignment horizontal="center"/>
      <protection locked="0"/>
    </xf>
    <xf numFmtId="174" fontId="12" fillId="0" borderId="36" xfId="0" applyNumberFormat="1" applyFont="1" applyFill="1" applyBorder="1" applyAlignment="1" applyProtection="1">
      <alignment horizontal="center"/>
      <protection locked="0"/>
    </xf>
    <xf numFmtId="164" fontId="14" fillId="0" borderId="36" xfId="0" applyNumberFormat="1" applyFont="1" applyFill="1" applyBorder="1" applyAlignment="1" applyProtection="1">
      <alignment horizontal="center"/>
      <protection locked="0"/>
    </xf>
    <xf numFmtId="164" fontId="13" fillId="0" borderId="37" xfId="0" applyNumberFormat="1" applyFont="1" applyFill="1" applyBorder="1" applyAlignment="1" applyProtection="1">
      <alignment horizontal="center"/>
      <protection locked="0"/>
    </xf>
    <xf numFmtId="174" fontId="12" fillId="0" borderId="38" xfId="0" applyNumberFormat="1" applyFont="1" applyFill="1" applyBorder="1" applyAlignment="1" applyProtection="1">
      <alignment horizontal="center"/>
      <protection hidden="1"/>
    </xf>
    <xf numFmtId="174" fontId="12" fillId="0" borderId="39" xfId="0" applyNumberFormat="1" applyFont="1" applyFill="1" applyBorder="1" applyAlignment="1" applyProtection="1">
      <alignment horizontal="center"/>
      <protection/>
    </xf>
    <xf numFmtId="0" fontId="0" fillId="0" borderId="38" xfId="0" applyFill="1" applyBorder="1" applyAlignment="1">
      <alignment horizontal="center"/>
    </xf>
    <xf numFmtId="174" fontId="12" fillId="0" borderId="39" xfId="0" applyNumberFormat="1" applyFont="1" applyFill="1" applyBorder="1" applyAlignment="1" applyProtection="1">
      <alignment horizontal="center"/>
      <protection hidden="1"/>
    </xf>
    <xf numFmtId="0" fontId="11" fillId="34" borderId="40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11" fillId="34" borderId="12" xfId="46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4" fillId="0" borderId="0" xfId="46" applyNumberFormat="1" applyFont="1" applyFill="1" applyBorder="1" applyAlignment="1" applyProtection="1">
      <alignment horizontal="right"/>
      <protection locked="0"/>
    </xf>
    <xf numFmtId="20" fontId="11" fillId="34" borderId="42" xfId="46" applyNumberFormat="1" applyFont="1" applyFill="1" applyBorder="1" applyAlignment="1" applyProtection="1">
      <alignment horizontal="center" vertical="center"/>
      <protection locked="0"/>
    </xf>
    <xf numFmtId="20" fontId="11" fillId="34" borderId="43" xfId="46" applyNumberFormat="1" applyFont="1" applyFill="1" applyBorder="1" applyAlignment="1" applyProtection="1">
      <alignment horizontal="center" vertical="center"/>
      <protection locked="0"/>
    </xf>
    <xf numFmtId="20" fontId="11" fillId="34" borderId="44" xfId="46" applyNumberFormat="1" applyFont="1" applyFill="1" applyBorder="1" applyAlignment="1" applyProtection="1">
      <alignment horizontal="center" vertical="center"/>
      <protection locked="0"/>
    </xf>
    <xf numFmtId="20" fontId="11" fillId="34" borderId="45" xfId="46" applyNumberFormat="1" applyFont="1" applyFill="1" applyBorder="1" applyAlignment="1" applyProtection="1">
      <alignment horizontal="center" vertical="center"/>
      <protection locked="0"/>
    </xf>
    <xf numFmtId="0" fontId="11" fillId="34" borderId="13" xfId="46" applyNumberFormat="1" applyFont="1" applyFill="1" applyBorder="1" applyAlignment="1" applyProtection="1">
      <alignment horizontal="center" vertical="center" wrapText="1"/>
      <protection locked="0"/>
    </xf>
    <xf numFmtId="20" fontId="11" fillId="34" borderId="12" xfId="46" applyNumberFormat="1" applyFont="1" applyFill="1" applyBorder="1" applyAlignment="1" applyProtection="1">
      <alignment horizontal="center" vertical="center"/>
      <protection locked="0"/>
    </xf>
    <xf numFmtId="0" fontId="11" fillId="34" borderId="46" xfId="46" applyNumberFormat="1" applyFont="1" applyFill="1" applyBorder="1" applyAlignment="1" applyProtection="1">
      <alignment horizontal="center" vertical="center"/>
      <protection locked="0"/>
    </xf>
    <xf numFmtId="0" fontId="4" fillId="34" borderId="47" xfId="46" applyNumberFormat="1" applyFont="1" applyFill="1" applyBorder="1" applyAlignment="1" applyProtection="1">
      <alignment horizontal="center" vertical="center"/>
      <protection locked="0"/>
    </xf>
    <xf numFmtId="0" fontId="4" fillId="34" borderId="31" xfId="46" applyNumberFormat="1" applyFont="1" applyFill="1" applyBorder="1" applyAlignment="1" applyProtection="1">
      <alignment horizontal="center" vertical="center"/>
      <protection locked="0"/>
    </xf>
    <xf numFmtId="20" fontId="4" fillId="34" borderId="12" xfId="46" applyNumberFormat="1" applyFont="1" applyFill="1" applyBorder="1" applyAlignment="1" applyProtection="1">
      <alignment horizontal="center" vertical="center"/>
      <protection locked="0"/>
    </xf>
    <xf numFmtId="0" fontId="4" fillId="34" borderId="46" xfId="46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VOZ_Dochazka" xfId="46"/>
    <cellStyle name="pokus-styl-sone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9525</xdr:rowOff>
    </xdr:from>
    <xdr:to>
      <xdr:col>21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09550"/>
          <a:ext cx="1905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</xdr:row>
      <xdr:rowOff>9525</xdr:rowOff>
    </xdr:from>
    <xdr:to>
      <xdr:col>20</xdr:col>
      <xdr:colOff>238125</xdr:colOff>
      <xdr:row>8</xdr:row>
      <xdr:rowOff>76200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904875"/>
          <a:ext cx="1905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rt\Doch&#225;zka\Evidence%20doch&#225;z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1D3\Dokumenty\Marketa\un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1D3\Data05\Aplikace\Projekty\Excel\Evidence%20doch&#225;z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1D3\Documents%20and%20Settings\user\Local%20Settings\Temporary%20Internet%20Files\OLKC0\Sm&#283;ny%20pl&#225;n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nka"/>
      <sheetName val="Petr"/>
      <sheetName val="Honza"/>
      <sheetName val="Plán docházky"/>
      <sheetName val="Plán docházky následující měsíc"/>
      <sheetName val="Plán dovolených"/>
      <sheetName val="Rok_KD"/>
      <sheetName val="Rok_R"/>
      <sheetName val="Časové zajištění směn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n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nka"/>
      <sheetName val="Petr"/>
      <sheetName val="Honza"/>
      <sheetName val="Plán docházky"/>
      <sheetName val="Plán docházky následující měsíc"/>
      <sheetName val="Plán dovolených"/>
      <sheetName val="Rok_KD"/>
      <sheetName val="Rok_R"/>
      <sheetName val="Časové zajištění směny"/>
    </sheetNames>
    <sheetDataSet>
      <sheetData sheetId="6">
        <row r="1">
          <cell r="H1">
            <v>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rpen záloha"/>
      <sheetName val="Srpen (2)"/>
      <sheetName val="Svátky"/>
      <sheetName val="Rok_R"/>
      <sheetName val="Rok_KD"/>
      <sheetName val="Časy"/>
      <sheetName val="Plán dovolených"/>
      <sheetName val="Inventura"/>
      <sheetName val="Červenec"/>
      <sheetName val="Srpen"/>
      <sheetName val="Září"/>
    </sheetNames>
    <sheetDataSet>
      <sheetData sheetId="4">
        <row r="1">
          <cell r="H1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IV55"/>
  <sheetViews>
    <sheetView showGridLines="0" showRowColHeaders="0" showZeros="0" tabSelected="1" zoomScale="95" zoomScaleNormal="95" zoomScaleSheetLayoutView="95" zoomScalePageLayoutView="0" workbookViewId="0" topLeftCell="A1">
      <selection activeCell="C4" sqref="C4"/>
    </sheetView>
  </sheetViews>
  <sheetFormatPr defaultColWidth="9.00390625" defaultRowHeight="12.75"/>
  <cols>
    <col min="1" max="1" width="5.421875" style="56" customWidth="1"/>
    <col min="2" max="2" width="5.00390625" style="7" customWidth="1"/>
    <col min="3" max="8" width="8.57421875" style="7" customWidth="1"/>
    <col min="9" max="9" width="11.7109375" style="7" bestFit="1" customWidth="1"/>
    <col min="10" max="10" width="11.8515625" style="7" customWidth="1"/>
    <col min="11" max="11" width="38.140625" style="7" customWidth="1"/>
    <col min="12" max="12" width="7.140625" style="0" customWidth="1"/>
    <col min="13" max="13" width="7.57421875" style="0" customWidth="1"/>
    <col min="14" max="14" width="0.2890625" style="7" customWidth="1"/>
    <col min="15" max="18" width="4.28125" style="7" customWidth="1"/>
    <col min="19" max="24" width="3.8515625" style="7" customWidth="1"/>
    <col min="25" max="25" width="3.8515625" style="7" hidden="1" customWidth="1"/>
    <col min="26" max="27" width="3.8515625" style="7" customWidth="1"/>
    <col min="28" max="28" width="5.57421875" style="7" customWidth="1"/>
    <col min="29" max="32" width="3.8515625" style="7" customWidth="1"/>
    <col min="33" max="16384" width="9.00390625" style="7" customWidth="1"/>
  </cols>
  <sheetData>
    <row r="1" spans="1:11" ht="15.75">
      <c r="A1" s="1"/>
      <c r="B1" s="2"/>
      <c r="C1" s="3"/>
      <c r="D1" s="2"/>
      <c r="E1" s="4" t="s">
        <v>0</v>
      </c>
      <c r="F1" s="5">
        <v>8</v>
      </c>
      <c r="G1" s="6">
        <v>2016</v>
      </c>
      <c r="H1" s="1"/>
      <c r="I1" s="2"/>
      <c r="J1" s="2"/>
      <c r="K1" s="59" t="s">
        <v>30</v>
      </c>
    </row>
    <row r="2" spans="1:10" ht="18.75" customHeight="1">
      <c r="A2" s="99" t="s">
        <v>1</v>
      </c>
      <c r="B2" s="99"/>
      <c r="C2" s="8" t="s">
        <v>31</v>
      </c>
      <c r="D2" s="9"/>
      <c r="E2" s="9"/>
      <c r="F2" s="10"/>
      <c r="G2" s="2"/>
      <c r="I2" s="4" t="s">
        <v>2</v>
      </c>
      <c r="J2" s="11">
        <f>(COUNTIF(A7:A37,"Po")+COUNTIF(A7:A37,"Út")+COUNTIF(A7:A37,"St")+COUNTIF(A7:A37,"Čt")+COUNTIF(A7:A37,"Pá"))*J3</f>
        <v>7.666666666666666</v>
      </c>
    </row>
    <row r="3" spans="1:10" ht="12.75">
      <c r="A3" s="99" t="s">
        <v>3</v>
      </c>
      <c r="B3" s="99"/>
      <c r="C3" s="12" t="s">
        <v>32</v>
      </c>
      <c r="D3" s="10"/>
      <c r="E3" s="10"/>
      <c r="F3" s="10"/>
      <c r="G3" s="2"/>
      <c r="I3" s="4" t="s">
        <v>4</v>
      </c>
      <c r="J3" s="13">
        <v>0.3333333333333333</v>
      </c>
    </row>
    <row r="4" spans="1:256" ht="10.5" customHeight="1" thickBot="1">
      <c r="A4" s="2"/>
      <c r="B4" s="2"/>
      <c r="C4" s="2"/>
      <c r="D4" s="14"/>
      <c r="E4" s="2"/>
      <c r="F4" s="2"/>
      <c r="G4" s="2"/>
      <c r="H4" s="2"/>
      <c r="I4" s="2"/>
      <c r="J4" s="2"/>
      <c r="K4" s="2"/>
      <c r="L4" s="15" t="s">
        <v>5</v>
      </c>
      <c r="M4" s="15" t="s">
        <v>5</v>
      </c>
      <c r="N4" s="16"/>
      <c r="O4" s="17"/>
      <c r="P4" s="18"/>
      <c r="Q4" s="18"/>
      <c r="R4" s="18"/>
      <c r="S4" s="18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5" ht="12.75" customHeight="1">
      <c r="A5" s="100" t="s">
        <v>6</v>
      </c>
      <c r="B5" s="101"/>
      <c r="C5" s="105" t="s">
        <v>7</v>
      </c>
      <c r="D5" s="109" t="s">
        <v>8</v>
      </c>
      <c r="E5" s="107" t="s">
        <v>9</v>
      </c>
      <c r="F5" s="108"/>
      <c r="G5" s="107" t="s">
        <v>10</v>
      </c>
      <c r="H5" s="108"/>
      <c r="I5" s="97" t="s">
        <v>11</v>
      </c>
      <c r="J5" s="97"/>
      <c r="K5" s="95" t="s">
        <v>12</v>
      </c>
      <c r="L5" s="19" t="s">
        <v>13</v>
      </c>
      <c r="M5" s="19" t="s">
        <v>14</v>
      </c>
      <c r="N5" s="17"/>
      <c r="O5" s="17"/>
      <c r="P5" s="17"/>
      <c r="Q5" s="17"/>
      <c r="R5" s="1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10.5" customHeight="1" thickBot="1">
      <c r="A6" s="102"/>
      <c r="B6" s="103"/>
      <c r="C6" s="106"/>
      <c r="D6" s="110"/>
      <c r="E6" s="66" t="s">
        <v>8</v>
      </c>
      <c r="F6" s="67" t="s">
        <v>7</v>
      </c>
      <c r="G6" s="68" t="s">
        <v>8</v>
      </c>
      <c r="H6" s="69" t="s">
        <v>7</v>
      </c>
      <c r="I6" s="104"/>
      <c r="J6" s="98"/>
      <c r="K6" s="96"/>
      <c r="L6" s="20"/>
      <c r="M6" s="20"/>
      <c r="N6" s="17"/>
      <c r="O6" s="18"/>
      <c r="P6" s="18"/>
      <c r="Q6" s="18"/>
      <c r="R6" s="18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ht="13.5" thickTop="1">
      <c r="A7" s="74" t="str">
        <f aca="true" t="shared" si="0" ref="A7:A34">MID("NePoÚtStČtPáSo",WEEKDAY(DATE($G$1,$F$1,B7))*2-1,2)</f>
        <v>Po</v>
      </c>
      <c r="B7" s="75">
        <v>1</v>
      </c>
      <c r="C7" s="76"/>
      <c r="D7" s="77"/>
      <c r="E7" s="77"/>
      <c r="F7" s="77"/>
      <c r="G7" s="78"/>
      <c r="H7" s="79"/>
      <c r="I7" s="80">
        <f aca="true" t="shared" si="1" ref="I7:I37">IF(OR(C7="D",C7="N",C7="NV",C7="V",C7="SV"),C7,IF(AND(C7&lt;&gt;"",D7=""),"Neodešel",D7-C7-(IF(H7="",0,H7-G7)+IF(F7="",0,F7-E7))))</f>
        <v>0</v>
      </c>
      <c r="J7" s="81"/>
      <c r="K7" s="82"/>
      <c r="L7" s="25">
        <f aca="true" t="shared" si="2" ref="L7:L25">IF(OR(C7="D",C7="N",C7="V",C7="SV",C7="NV",A7=""),"8:00"-Y7,IF(K7="D/2",I7-Y7+"4:00",I7-Y7))</f>
        <v>-0.3333333333333333</v>
      </c>
      <c r="M7" s="83">
        <f>L7</f>
        <v>-0.3333333333333333</v>
      </c>
      <c r="N7" s="17"/>
      <c r="O7" s="17"/>
      <c r="P7" s="17"/>
      <c r="Q7" s="17"/>
      <c r="R7" s="16"/>
      <c r="S7" s="16"/>
      <c r="T7" s="16"/>
      <c r="U7" s="16"/>
      <c r="V7" s="16"/>
      <c r="W7" s="16"/>
      <c r="X7" s="16"/>
      <c r="Y7" s="22" t="str">
        <f aca="true" t="shared" si="3" ref="Y7:Y37">IF(OR(A7="So",A7="Ne"),"0:00","8:00")</f>
        <v>8:00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ht="12.75">
      <c r="A8" s="23" t="str">
        <f t="shared" si="0"/>
        <v>Út</v>
      </c>
      <c r="B8" s="62">
        <v>2</v>
      </c>
      <c r="C8" s="70"/>
      <c r="D8" s="21"/>
      <c r="E8" s="21"/>
      <c r="F8" s="21"/>
      <c r="G8" s="24"/>
      <c r="H8" s="71"/>
      <c r="I8" s="64">
        <f t="shared" si="1"/>
        <v>0</v>
      </c>
      <c r="J8" s="26"/>
      <c r="K8" s="60"/>
      <c r="L8" s="25">
        <f t="shared" si="2"/>
        <v>-0.3333333333333333</v>
      </c>
      <c r="M8" s="26">
        <f>M7+L8</f>
        <v>-0.6666666666666666</v>
      </c>
      <c r="N8" s="17"/>
      <c r="O8" s="17"/>
      <c r="P8" s="17"/>
      <c r="Q8" s="17"/>
      <c r="R8" s="16"/>
      <c r="S8" s="16"/>
      <c r="T8" s="16"/>
      <c r="U8" s="16"/>
      <c r="V8" s="16"/>
      <c r="W8" s="16"/>
      <c r="X8" s="16"/>
      <c r="Y8" s="22" t="str">
        <f t="shared" si="3"/>
        <v>8:00</v>
      </c>
      <c r="Z8" s="16"/>
      <c r="AA8" s="27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ht="12.75">
      <c r="A9" s="23" t="str">
        <f t="shared" si="0"/>
        <v>St</v>
      </c>
      <c r="B9" s="62">
        <v>3</v>
      </c>
      <c r="C9" s="70"/>
      <c r="D9" s="21"/>
      <c r="E9" s="21"/>
      <c r="F9" s="21"/>
      <c r="G9" s="24"/>
      <c r="H9" s="71"/>
      <c r="I9" s="64">
        <f t="shared" si="1"/>
        <v>0</v>
      </c>
      <c r="J9" s="26"/>
      <c r="K9" s="60"/>
      <c r="L9" s="25">
        <f t="shared" si="2"/>
        <v>-0.3333333333333333</v>
      </c>
      <c r="M9" s="26">
        <f>M8+L9</f>
        <v>-1</v>
      </c>
      <c r="N9" s="17"/>
      <c r="O9" s="17"/>
      <c r="P9" s="17"/>
      <c r="Q9" s="17"/>
      <c r="R9" s="16"/>
      <c r="S9" s="16"/>
      <c r="T9" s="16"/>
      <c r="U9" s="16"/>
      <c r="V9" s="16"/>
      <c r="W9" s="16"/>
      <c r="X9" s="16"/>
      <c r="Y9" s="22" t="str">
        <f t="shared" si="3"/>
        <v>8:00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12.75">
      <c r="A10" s="23" t="str">
        <f t="shared" si="0"/>
        <v>Čt</v>
      </c>
      <c r="B10" s="62">
        <v>4</v>
      </c>
      <c r="C10" s="70"/>
      <c r="D10" s="21"/>
      <c r="E10" s="21"/>
      <c r="F10" s="21"/>
      <c r="G10" s="24"/>
      <c r="H10" s="71"/>
      <c r="I10" s="64">
        <f t="shared" si="1"/>
        <v>0</v>
      </c>
      <c r="J10" s="26"/>
      <c r="K10" s="60"/>
      <c r="L10" s="25">
        <f t="shared" si="2"/>
        <v>-0.3333333333333333</v>
      </c>
      <c r="M10" s="26">
        <f aca="true" t="shared" si="4" ref="M10:M18">M9+L10</f>
        <v>-1.3333333333333333</v>
      </c>
      <c r="N10" s="17"/>
      <c r="O10" s="17"/>
      <c r="P10" s="17"/>
      <c r="Q10" s="17"/>
      <c r="R10" s="16"/>
      <c r="S10" s="16"/>
      <c r="T10" s="16"/>
      <c r="U10" s="16"/>
      <c r="V10" s="16"/>
      <c r="W10" s="16"/>
      <c r="X10" s="16"/>
      <c r="Y10" s="22" t="str">
        <f t="shared" si="3"/>
        <v>8:00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2.75">
      <c r="A11" s="23" t="str">
        <f t="shared" si="0"/>
        <v>Pá</v>
      </c>
      <c r="B11" s="62">
        <v>5</v>
      </c>
      <c r="C11" s="70"/>
      <c r="D11" s="21"/>
      <c r="E11" s="21"/>
      <c r="F11" s="21"/>
      <c r="G11" s="24"/>
      <c r="H11" s="71"/>
      <c r="I11" s="64">
        <f t="shared" si="1"/>
        <v>0</v>
      </c>
      <c r="J11" s="26"/>
      <c r="K11" s="60"/>
      <c r="L11" s="25">
        <f t="shared" si="2"/>
        <v>-0.3333333333333333</v>
      </c>
      <c r="M11" s="26">
        <f t="shared" si="4"/>
        <v>-1.6666666666666665</v>
      </c>
      <c r="N11" s="17"/>
      <c r="O11" s="17"/>
      <c r="P11" s="17"/>
      <c r="Q11" s="17"/>
      <c r="R11" s="16"/>
      <c r="S11" s="16"/>
      <c r="T11" s="16"/>
      <c r="U11" s="16"/>
      <c r="V11" s="16"/>
      <c r="W11" s="16"/>
      <c r="X11" s="16"/>
      <c r="Y11" s="22" t="str">
        <f t="shared" si="3"/>
        <v>8:00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2.75">
      <c r="A12" s="28" t="str">
        <f t="shared" si="0"/>
        <v>So</v>
      </c>
      <c r="B12" s="63">
        <v>6</v>
      </c>
      <c r="C12" s="72"/>
      <c r="D12" s="29"/>
      <c r="E12" s="29"/>
      <c r="F12" s="29"/>
      <c r="G12" s="30"/>
      <c r="H12" s="73"/>
      <c r="I12" s="65">
        <f t="shared" si="1"/>
        <v>0</v>
      </c>
      <c r="J12" s="32"/>
      <c r="K12" s="61"/>
      <c r="L12" s="31">
        <f t="shared" si="2"/>
        <v>0</v>
      </c>
      <c r="M12" s="32">
        <f t="shared" si="4"/>
        <v>-1.6666666666666665</v>
      </c>
      <c r="N12" s="17"/>
      <c r="O12" s="17"/>
      <c r="P12" s="17"/>
      <c r="Q12" s="17"/>
      <c r="R12" s="16"/>
      <c r="S12" s="16"/>
      <c r="T12" s="16"/>
      <c r="U12" s="16"/>
      <c r="V12" s="16"/>
      <c r="W12" s="16"/>
      <c r="X12" s="16"/>
      <c r="Y12" s="22" t="str">
        <f t="shared" si="3"/>
        <v>0:00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2.75">
      <c r="A13" s="28" t="str">
        <f t="shared" si="0"/>
        <v>Ne</v>
      </c>
      <c r="B13" s="63">
        <v>7</v>
      </c>
      <c r="C13" s="72"/>
      <c r="D13" s="29"/>
      <c r="E13" s="29"/>
      <c r="F13" s="29"/>
      <c r="G13" s="30"/>
      <c r="H13" s="73"/>
      <c r="I13" s="65">
        <f t="shared" si="1"/>
        <v>0</v>
      </c>
      <c r="J13" s="32"/>
      <c r="K13" s="61"/>
      <c r="L13" s="31">
        <f t="shared" si="2"/>
        <v>0</v>
      </c>
      <c r="M13" s="32">
        <f t="shared" si="4"/>
        <v>-1.6666666666666665</v>
      </c>
      <c r="N13" s="17"/>
      <c r="O13" s="17"/>
      <c r="P13" s="17"/>
      <c r="Q13" s="17"/>
      <c r="R13" s="16"/>
      <c r="S13" s="16"/>
      <c r="T13" s="16"/>
      <c r="U13" s="16"/>
      <c r="V13" s="16"/>
      <c r="W13" s="16"/>
      <c r="X13" s="16"/>
      <c r="Y13" s="22" t="str">
        <f t="shared" si="3"/>
        <v>0:00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2.75">
      <c r="A14" s="23" t="str">
        <f t="shared" si="0"/>
        <v>Po</v>
      </c>
      <c r="B14" s="62">
        <v>8</v>
      </c>
      <c r="C14" s="70"/>
      <c r="D14" s="21"/>
      <c r="E14" s="21"/>
      <c r="F14" s="21"/>
      <c r="G14" s="24"/>
      <c r="H14" s="71"/>
      <c r="I14" s="64">
        <f t="shared" si="1"/>
        <v>0</v>
      </c>
      <c r="J14" s="26"/>
      <c r="K14" s="60"/>
      <c r="L14" s="25">
        <f t="shared" si="2"/>
        <v>-0.3333333333333333</v>
      </c>
      <c r="M14" s="26">
        <f t="shared" si="4"/>
        <v>-1.9999999999999998</v>
      </c>
      <c r="N14" s="17"/>
      <c r="O14" s="17"/>
      <c r="P14" s="17"/>
      <c r="Q14" s="17"/>
      <c r="R14" s="16"/>
      <c r="S14" s="16"/>
      <c r="T14" s="16"/>
      <c r="U14" s="16"/>
      <c r="V14" s="16"/>
      <c r="W14" s="16"/>
      <c r="X14" s="16"/>
      <c r="Y14" s="22" t="str">
        <f t="shared" si="3"/>
        <v>8:00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2.75">
      <c r="A15" s="23" t="str">
        <f t="shared" si="0"/>
        <v>Út</v>
      </c>
      <c r="B15" s="62">
        <v>9</v>
      </c>
      <c r="C15" s="70"/>
      <c r="D15" s="21"/>
      <c r="E15" s="21"/>
      <c r="F15" s="21"/>
      <c r="G15" s="24"/>
      <c r="H15" s="71"/>
      <c r="I15" s="64">
        <f t="shared" si="1"/>
        <v>0</v>
      </c>
      <c r="J15" s="26"/>
      <c r="K15" s="60"/>
      <c r="L15" s="25">
        <f t="shared" si="2"/>
        <v>-0.3333333333333333</v>
      </c>
      <c r="M15" s="26">
        <f t="shared" si="4"/>
        <v>-2.333333333333333</v>
      </c>
      <c r="N15" s="17"/>
      <c r="O15" s="17"/>
      <c r="P15" s="17"/>
      <c r="Q15" s="17"/>
      <c r="R15" s="16"/>
      <c r="S15" s="16"/>
      <c r="T15" s="16"/>
      <c r="U15" s="16"/>
      <c r="V15" s="16"/>
      <c r="W15" s="16"/>
      <c r="X15" s="16"/>
      <c r="Y15" s="22" t="str">
        <f t="shared" si="3"/>
        <v>8:00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2.75">
      <c r="A16" s="23" t="str">
        <f t="shared" si="0"/>
        <v>St</v>
      </c>
      <c r="B16" s="62">
        <v>10</v>
      </c>
      <c r="C16" s="70"/>
      <c r="D16" s="21"/>
      <c r="E16" s="21"/>
      <c r="F16" s="21"/>
      <c r="G16" s="24"/>
      <c r="H16" s="71"/>
      <c r="I16" s="64">
        <f t="shared" si="1"/>
        <v>0</v>
      </c>
      <c r="J16" s="26"/>
      <c r="K16" s="60"/>
      <c r="L16" s="25">
        <f t="shared" si="2"/>
        <v>-0.3333333333333333</v>
      </c>
      <c r="M16" s="26">
        <f t="shared" si="4"/>
        <v>-2.6666666666666665</v>
      </c>
      <c r="N16" s="17"/>
      <c r="O16" s="17"/>
      <c r="P16" s="17"/>
      <c r="Q16" s="17"/>
      <c r="R16" s="16"/>
      <c r="S16" s="16"/>
      <c r="T16" s="16"/>
      <c r="U16" s="16"/>
      <c r="V16" s="16"/>
      <c r="W16" s="16"/>
      <c r="X16" s="16"/>
      <c r="Y16" s="22" t="str">
        <f t="shared" si="3"/>
        <v>8:00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2.75">
      <c r="A17" s="23" t="str">
        <f t="shared" si="0"/>
        <v>Čt</v>
      </c>
      <c r="B17" s="62">
        <v>11</v>
      </c>
      <c r="C17" s="70"/>
      <c r="D17" s="21"/>
      <c r="E17" s="21"/>
      <c r="F17" s="21"/>
      <c r="G17" s="24"/>
      <c r="H17" s="71"/>
      <c r="I17" s="64">
        <f t="shared" si="1"/>
        <v>0</v>
      </c>
      <c r="J17" s="26"/>
      <c r="K17" s="60"/>
      <c r="L17" s="25">
        <f t="shared" si="2"/>
        <v>-0.3333333333333333</v>
      </c>
      <c r="M17" s="26">
        <f t="shared" si="4"/>
        <v>-3</v>
      </c>
      <c r="N17" s="17"/>
      <c r="O17" s="17"/>
      <c r="P17" s="17"/>
      <c r="Q17" s="17"/>
      <c r="R17" s="16"/>
      <c r="S17" s="16"/>
      <c r="T17" s="16"/>
      <c r="U17" s="16"/>
      <c r="V17" s="16"/>
      <c r="W17" s="16"/>
      <c r="X17" s="16"/>
      <c r="Y17" s="22" t="str">
        <f t="shared" si="3"/>
        <v>8:00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2.75">
      <c r="A18" s="23" t="str">
        <f t="shared" si="0"/>
        <v>Pá</v>
      </c>
      <c r="B18" s="62">
        <v>12</v>
      </c>
      <c r="C18" s="70"/>
      <c r="D18" s="21"/>
      <c r="E18" s="21"/>
      <c r="F18" s="21"/>
      <c r="G18" s="24"/>
      <c r="H18" s="71"/>
      <c r="I18" s="64">
        <f t="shared" si="1"/>
        <v>0</v>
      </c>
      <c r="J18" s="26"/>
      <c r="K18" s="60"/>
      <c r="L18" s="25">
        <f t="shared" si="2"/>
        <v>-0.3333333333333333</v>
      </c>
      <c r="M18" s="26">
        <f t="shared" si="4"/>
        <v>-3.3333333333333335</v>
      </c>
      <c r="N18" s="17"/>
      <c r="O18" s="17"/>
      <c r="P18" s="17"/>
      <c r="Q18" s="17"/>
      <c r="R18" s="16"/>
      <c r="S18" s="16"/>
      <c r="T18" s="16"/>
      <c r="U18" s="16"/>
      <c r="V18" s="16"/>
      <c r="W18" s="16"/>
      <c r="X18" s="16"/>
      <c r="Y18" s="22" t="str">
        <f t="shared" si="3"/>
        <v>8:00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2.75">
      <c r="A19" s="28" t="str">
        <f t="shared" si="0"/>
        <v>So</v>
      </c>
      <c r="B19" s="63">
        <v>13</v>
      </c>
      <c r="C19" s="72"/>
      <c r="D19" s="29"/>
      <c r="E19" s="29"/>
      <c r="F19" s="29"/>
      <c r="G19" s="30"/>
      <c r="H19" s="73"/>
      <c r="I19" s="65">
        <f t="shared" si="1"/>
        <v>0</v>
      </c>
      <c r="J19" s="32"/>
      <c r="K19" s="61"/>
      <c r="L19" s="31">
        <f t="shared" si="2"/>
        <v>0</v>
      </c>
      <c r="M19" s="32">
        <f>M18+L19</f>
        <v>-3.3333333333333335</v>
      </c>
      <c r="N19" s="17"/>
      <c r="O19" s="17"/>
      <c r="P19" s="17"/>
      <c r="Q19" s="17"/>
      <c r="R19" s="16"/>
      <c r="S19" s="16"/>
      <c r="T19" s="16"/>
      <c r="U19" s="16"/>
      <c r="V19" s="16"/>
      <c r="W19" s="16"/>
      <c r="X19" s="16"/>
      <c r="Y19" s="22" t="str">
        <f t="shared" si="3"/>
        <v>0:00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2.75">
      <c r="A20" s="28" t="str">
        <f t="shared" si="0"/>
        <v>Ne</v>
      </c>
      <c r="B20" s="63">
        <v>14</v>
      </c>
      <c r="C20" s="72"/>
      <c r="D20" s="29"/>
      <c r="E20" s="29"/>
      <c r="F20" s="29"/>
      <c r="G20" s="30"/>
      <c r="H20" s="73"/>
      <c r="I20" s="65">
        <f t="shared" si="1"/>
        <v>0</v>
      </c>
      <c r="J20" s="32"/>
      <c r="K20" s="61"/>
      <c r="L20" s="31">
        <f t="shared" si="2"/>
        <v>0</v>
      </c>
      <c r="M20" s="32">
        <f aca="true" t="shared" si="5" ref="M20:M37">M19+L20</f>
        <v>-3.3333333333333335</v>
      </c>
      <c r="N20" s="17"/>
      <c r="O20" s="17"/>
      <c r="P20" s="17"/>
      <c r="Q20" s="17"/>
      <c r="R20" s="16"/>
      <c r="S20" s="16"/>
      <c r="T20" s="16"/>
      <c r="U20" s="16"/>
      <c r="V20" s="16"/>
      <c r="W20" s="16"/>
      <c r="X20" s="16"/>
      <c r="Y20" s="22" t="str">
        <f t="shared" si="3"/>
        <v>0:00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>
      <c r="A21" s="23" t="str">
        <f t="shared" si="0"/>
        <v>Po</v>
      </c>
      <c r="B21" s="62">
        <v>15</v>
      </c>
      <c r="C21" s="70"/>
      <c r="D21" s="21"/>
      <c r="E21" s="21"/>
      <c r="F21" s="21"/>
      <c r="G21" s="24"/>
      <c r="H21" s="71"/>
      <c r="I21" s="64">
        <f t="shared" si="1"/>
        <v>0</v>
      </c>
      <c r="J21" s="26"/>
      <c r="K21" s="60"/>
      <c r="L21" s="25">
        <f t="shared" si="2"/>
        <v>-0.3333333333333333</v>
      </c>
      <c r="M21" s="26">
        <f t="shared" si="5"/>
        <v>-3.666666666666667</v>
      </c>
      <c r="N21" s="17"/>
      <c r="O21" s="17"/>
      <c r="P21" s="17"/>
      <c r="Q21" s="17"/>
      <c r="R21" s="16"/>
      <c r="S21" s="16"/>
      <c r="T21" s="16"/>
      <c r="U21" s="16"/>
      <c r="V21" s="16"/>
      <c r="W21" s="16"/>
      <c r="X21" s="16"/>
      <c r="Y21" s="22" t="str">
        <f t="shared" si="3"/>
        <v>8:00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12.75">
      <c r="A22" s="23" t="str">
        <f t="shared" si="0"/>
        <v>Út</v>
      </c>
      <c r="B22" s="62">
        <v>16</v>
      </c>
      <c r="C22" s="70"/>
      <c r="D22" s="21"/>
      <c r="E22" s="21"/>
      <c r="F22" s="21"/>
      <c r="G22" s="24"/>
      <c r="H22" s="71"/>
      <c r="I22" s="64">
        <f t="shared" si="1"/>
        <v>0</v>
      </c>
      <c r="J22" s="26"/>
      <c r="K22" s="60"/>
      <c r="L22" s="25">
        <f t="shared" si="2"/>
        <v>-0.3333333333333333</v>
      </c>
      <c r="M22" s="26">
        <f t="shared" si="5"/>
        <v>-4</v>
      </c>
      <c r="N22" s="17"/>
      <c r="O22" s="17"/>
      <c r="P22" s="17"/>
      <c r="Q22" s="17"/>
      <c r="R22" s="16"/>
      <c r="S22" s="16"/>
      <c r="T22" s="16"/>
      <c r="U22" s="16"/>
      <c r="V22" s="16"/>
      <c r="W22" s="16"/>
      <c r="X22" s="16"/>
      <c r="Y22" s="22" t="str">
        <f t="shared" si="3"/>
        <v>8:00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12.75">
      <c r="A23" s="23" t="str">
        <f t="shared" si="0"/>
        <v>St</v>
      </c>
      <c r="B23" s="62">
        <v>17</v>
      </c>
      <c r="C23" s="70"/>
      <c r="D23" s="21"/>
      <c r="E23" s="21"/>
      <c r="F23" s="21"/>
      <c r="G23" s="24"/>
      <c r="H23" s="71"/>
      <c r="I23" s="64">
        <f t="shared" si="1"/>
        <v>0</v>
      </c>
      <c r="J23" s="26"/>
      <c r="K23" s="60"/>
      <c r="L23" s="25">
        <f t="shared" si="2"/>
        <v>-0.3333333333333333</v>
      </c>
      <c r="M23" s="26">
        <f t="shared" si="5"/>
        <v>-4.333333333333333</v>
      </c>
      <c r="N23" s="17"/>
      <c r="O23" s="17"/>
      <c r="P23" s="17"/>
      <c r="Q23" s="17"/>
      <c r="R23" s="16"/>
      <c r="S23" s="16"/>
      <c r="T23" s="16"/>
      <c r="U23" s="16"/>
      <c r="V23" s="16"/>
      <c r="W23" s="16"/>
      <c r="X23" s="16"/>
      <c r="Y23" s="22" t="str">
        <f t="shared" si="3"/>
        <v>8:00</v>
      </c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2.75">
      <c r="A24" s="23" t="str">
        <f t="shared" si="0"/>
        <v>Čt</v>
      </c>
      <c r="B24" s="62">
        <v>18</v>
      </c>
      <c r="C24" s="70"/>
      <c r="D24" s="21"/>
      <c r="E24" s="21"/>
      <c r="F24" s="21"/>
      <c r="G24" s="24"/>
      <c r="H24" s="71"/>
      <c r="I24" s="64">
        <f t="shared" si="1"/>
        <v>0</v>
      </c>
      <c r="J24" s="26"/>
      <c r="K24" s="60"/>
      <c r="L24" s="25">
        <f t="shared" si="2"/>
        <v>-0.3333333333333333</v>
      </c>
      <c r="M24" s="26">
        <f t="shared" si="5"/>
        <v>-4.666666666666666</v>
      </c>
      <c r="N24" s="17"/>
      <c r="O24" s="17"/>
      <c r="P24" s="17"/>
      <c r="Q24" s="17"/>
      <c r="R24" s="16"/>
      <c r="S24" s="16"/>
      <c r="T24" s="16"/>
      <c r="U24" s="16"/>
      <c r="V24" s="16"/>
      <c r="W24" s="16"/>
      <c r="X24" s="16"/>
      <c r="Y24" s="22" t="str">
        <f t="shared" si="3"/>
        <v>8:00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2.75">
      <c r="A25" s="23" t="str">
        <f t="shared" si="0"/>
        <v>Pá</v>
      </c>
      <c r="B25" s="62">
        <v>19</v>
      </c>
      <c r="C25" s="70"/>
      <c r="D25" s="21"/>
      <c r="E25" s="21"/>
      <c r="F25" s="21"/>
      <c r="G25" s="24"/>
      <c r="H25" s="71"/>
      <c r="I25" s="64">
        <f t="shared" si="1"/>
        <v>0</v>
      </c>
      <c r="J25" s="26"/>
      <c r="K25" s="60"/>
      <c r="L25" s="25">
        <f t="shared" si="2"/>
        <v>-0.3333333333333333</v>
      </c>
      <c r="M25" s="26">
        <f t="shared" si="5"/>
        <v>-4.999999999999999</v>
      </c>
      <c r="N25" s="17"/>
      <c r="O25" s="17"/>
      <c r="P25" s="17"/>
      <c r="Q25" s="17"/>
      <c r="R25" s="16"/>
      <c r="S25" s="16"/>
      <c r="T25" s="16"/>
      <c r="U25" s="16"/>
      <c r="V25" s="16"/>
      <c r="W25" s="16"/>
      <c r="X25" s="16"/>
      <c r="Y25" s="22" t="str">
        <f t="shared" si="3"/>
        <v>8:00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2.75">
      <c r="A26" s="28" t="str">
        <f t="shared" si="0"/>
        <v>So</v>
      </c>
      <c r="B26" s="63">
        <v>20</v>
      </c>
      <c r="C26" s="72"/>
      <c r="D26" s="29"/>
      <c r="E26" s="29"/>
      <c r="F26" s="29"/>
      <c r="G26" s="30"/>
      <c r="H26" s="73"/>
      <c r="I26" s="65">
        <f t="shared" si="1"/>
        <v>0</v>
      </c>
      <c r="J26" s="32"/>
      <c r="K26" s="61"/>
      <c r="L26" s="31">
        <f>IF(OR(C26="D",C26="N",C26="V",C26="SV",C26="NV",A26=""),"8:00"-Y26,IF(K26="D/2",I26-Y26+"4:00",I26-Y26))</f>
        <v>0</v>
      </c>
      <c r="M26" s="32">
        <f t="shared" si="5"/>
        <v>-4.999999999999999</v>
      </c>
      <c r="N26" s="17"/>
      <c r="O26" s="17"/>
      <c r="P26" s="17"/>
      <c r="Q26" s="17"/>
      <c r="R26" s="16"/>
      <c r="S26" s="16"/>
      <c r="T26" s="16"/>
      <c r="U26" s="16"/>
      <c r="V26" s="16"/>
      <c r="W26" s="16"/>
      <c r="X26" s="16"/>
      <c r="Y26" s="22" t="str">
        <f t="shared" si="3"/>
        <v>0:00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2.75">
      <c r="A27" s="28" t="str">
        <f t="shared" si="0"/>
        <v>Ne</v>
      </c>
      <c r="B27" s="63">
        <v>21</v>
      </c>
      <c r="C27" s="72"/>
      <c r="D27" s="29"/>
      <c r="E27" s="29"/>
      <c r="F27" s="29"/>
      <c r="G27" s="30"/>
      <c r="H27" s="73"/>
      <c r="I27" s="65">
        <f t="shared" si="1"/>
        <v>0</v>
      </c>
      <c r="J27" s="32"/>
      <c r="K27" s="61"/>
      <c r="L27" s="31">
        <f aca="true" t="shared" si="6" ref="L27:L37">IF(OR(C27="D",C27="N",C27="V",C27="SV",C27="NV",A27=""),"8:00"-Y27,IF(K27="D/2",I27-Y27+"4:00",I27-Y27))</f>
        <v>0</v>
      </c>
      <c r="M27" s="32">
        <f t="shared" si="5"/>
        <v>-4.999999999999999</v>
      </c>
      <c r="N27" s="17"/>
      <c r="O27" s="17"/>
      <c r="P27" s="17"/>
      <c r="Q27" s="17"/>
      <c r="R27" s="16"/>
      <c r="S27" s="16"/>
      <c r="T27" s="16"/>
      <c r="U27" s="16"/>
      <c r="V27" s="16"/>
      <c r="W27" s="16"/>
      <c r="X27" s="16"/>
      <c r="Y27" s="22" t="str">
        <f t="shared" si="3"/>
        <v>0:00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" ht="12.75">
      <c r="A28" s="23" t="str">
        <f t="shared" si="0"/>
        <v>Po</v>
      </c>
      <c r="B28" s="62">
        <v>22</v>
      </c>
      <c r="C28" s="70"/>
      <c r="D28" s="21"/>
      <c r="E28" s="21"/>
      <c r="F28" s="21"/>
      <c r="G28" s="24"/>
      <c r="H28" s="71"/>
      <c r="I28" s="64">
        <f t="shared" si="1"/>
        <v>0</v>
      </c>
      <c r="J28" s="26"/>
      <c r="K28" s="60"/>
      <c r="L28" s="25">
        <f t="shared" si="6"/>
        <v>-0.3333333333333333</v>
      </c>
      <c r="M28" s="26">
        <f t="shared" si="5"/>
        <v>-5.333333333333332</v>
      </c>
      <c r="N28" s="17"/>
      <c r="O28" s="17"/>
      <c r="P28" s="17"/>
      <c r="Q28" s="17"/>
      <c r="Y28" s="22" t="str">
        <f t="shared" si="3"/>
        <v>8:00</v>
      </c>
    </row>
    <row r="29" spans="1:25" ht="12.75">
      <c r="A29" s="23" t="str">
        <f t="shared" si="0"/>
        <v>Út</v>
      </c>
      <c r="B29" s="62">
        <v>23</v>
      </c>
      <c r="C29" s="70"/>
      <c r="D29" s="21"/>
      <c r="E29" s="21"/>
      <c r="F29" s="21"/>
      <c r="G29" s="24"/>
      <c r="H29" s="71"/>
      <c r="I29" s="64">
        <f t="shared" si="1"/>
        <v>0</v>
      </c>
      <c r="J29" s="26"/>
      <c r="K29" s="60"/>
      <c r="L29" s="25">
        <f t="shared" si="6"/>
        <v>-0.3333333333333333</v>
      </c>
      <c r="M29" s="26">
        <f t="shared" si="5"/>
        <v>-5.666666666666665</v>
      </c>
      <c r="N29" s="17"/>
      <c r="O29" s="17"/>
      <c r="P29" s="17"/>
      <c r="Q29" s="17"/>
      <c r="Y29" s="22" t="str">
        <f t="shared" si="3"/>
        <v>8:00</v>
      </c>
    </row>
    <row r="30" spans="1:25" ht="12.75">
      <c r="A30" s="23" t="str">
        <f t="shared" si="0"/>
        <v>St</v>
      </c>
      <c r="B30" s="62">
        <v>24</v>
      </c>
      <c r="C30" s="70"/>
      <c r="D30" s="21"/>
      <c r="E30" s="21"/>
      <c r="F30" s="21"/>
      <c r="G30" s="24"/>
      <c r="H30" s="71"/>
      <c r="I30" s="64">
        <f t="shared" si="1"/>
        <v>0</v>
      </c>
      <c r="J30" s="26"/>
      <c r="K30" s="60"/>
      <c r="L30" s="25">
        <f t="shared" si="6"/>
        <v>-0.3333333333333333</v>
      </c>
      <c r="M30" s="26">
        <f t="shared" si="5"/>
        <v>-5.999999999999998</v>
      </c>
      <c r="N30" s="33"/>
      <c r="O30" s="33"/>
      <c r="P30" s="33"/>
      <c r="Q30" s="17"/>
      <c r="Y30" s="22" t="str">
        <f t="shared" si="3"/>
        <v>8:00</v>
      </c>
    </row>
    <row r="31" spans="1:25" ht="12.75">
      <c r="A31" s="23" t="str">
        <f t="shared" si="0"/>
        <v>Čt</v>
      </c>
      <c r="B31" s="62">
        <v>25</v>
      </c>
      <c r="C31" s="70"/>
      <c r="D31" s="21"/>
      <c r="E31" s="21"/>
      <c r="F31" s="21"/>
      <c r="G31" s="24"/>
      <c r="H31" s="71"/>
      <c r="I31" s="64">
        <f t="shared" si="1"/>
        <v>0</v>
      </c>
      <c r="J31" s="26"/>
      <c r="K31" s="60"/>
      <c r="L31" s="25">
        <f t="shared" si="6"/>
        <v>-0.3333333333333333</v>
      </c>
      <c r="M31" s="26">
        <f t="shared" si="5"/>
        <v>-6.333333333333331</v>
      </c>
      <c r="N31" s="33"/>
      <c r="O31" s="33"/>
      <c r="P31" s="33"/>
      <c r="Q31" s="17"/>
      <c r="Y31" s="22" t="str">
        <f t="shared" si="3"/>
        <v>8:00</v>
      </c>
    </row>
    <row r="32" spans="1:25" ht="12.75">
      <c r="A32" s="23" t="str">
        <f t="shared" si="0"/>
        <v>Pá</v>
      </c>
      <c r="B32" s="62">
        <v>26</v>
      </c>
      <c r="C32" s="70"/>
      <c r="D32" s="21"/>
      <c r="E32" s="21"/>
      <c r="F32" s="21"/>
      <c r="G32" s="24"/>
      <c r="H32" s="71"/>
      <c r="I32" s="64">
        <f t="shared" si="1"/>
        <v>0</v>
      </c>
      <c r="J32" s="26"/>
      <c r="K32" s="60"/>
      <c r="L32" s="25">
        <f t="shared" si="6"/>
        <v>-0.3333333333333333</v>
      </c>
      <c r="M32" s="26">
        <f t="shared" si="5"/>
        <v>-6.666666666666664</v>
      </c>
      <c r="N32" s="33"/>
      <c r="O32" s="33"/>
      <c r="P32" s="33"/>
      <c r="Q32" s="17"/>
      <c r="Y32" s="22" t="str">
        <f t="shared" si="3"/>
        <v>8:00</v>
      </c>
    </row>
    <row r="33" spans="1:25" ht="12.75">
      <c r="A33" s="28" t="str">
        <f t="shared" si="0"/>
        <v>So</v>
      </c>
      <c r="B33" s="63">
        <v>27</v>
      </c>
      <c r="C33" s="72"/>
      <c r="D33" s="29"/>
      <c r="E33" s="29"/>
      <c r="F33" s="29"/>
      <c r="G33" s="30"/>
      <c r="H33" s="73"/>
      <c r="I33" s="65">
        <f t="shared" si="1"/>
        <v>0</v>
      </c>
      <c r="J33" s="32"/>
      <c r="K33" s="61"/>
      <c r="L33" s="31">
        <f t="shared" si="6"/>
        <v>0</v>
      </c>
      <c r="M33" s="32">
        <f t="shared" si="5"/>
        <v>-6.666666666666664</v>
      </c>
      <c r="N33" s="33"/>
      <c r="O33" s="33"/>
      <c r="P33" s="33"/>
      <c r="Q33" s="17"/>
      <c r="Y33" s="22" t="str">
        <f t="shared" si="3"/>
        <v>0:00</v>
      </c>
    </row>
    <row r="34" spans="1:25" ht="12.75">
      <c r="A34" s="28" t="str">
        <f t="shared" si="0"/>
        <v>Ne</v>
      </c>
      <c r="B34" s="63">
        <v>28</v>
      </c>
      <c r="C34" s="72"/>
      <c r="D34" s="29"/>
      <c r="E34" s="29"/>
      <c r="F34" s="29"/>
      <c r="G34" s="30"/>
      <c r="H34" s="73"/>
      <c r="I34" s="65">
        <f t="shared" si="1"/>
        <v>0</v>
      </c>
      <c r="J34" s="32"/>
      <c r="K34" s="61"/>
      <c r="L34" s="31">
        <f t="shared" si="6"/>
        <v>0</v>
      </c>
      <c r="M34" s="32">
        <f t="shared" si="5"/>
        <v>-6.666666666666664</v>
      </c>
      <c r="N34" s="33"/>
      <c r="O34" s="33"/>
      <c r="P34" s="33"/>
      <c r="Q34" s="17"/>
      <c r="Y34" s="22" t="str">
        <f t="shared" si="3"/>
        <v>0:00</v>
      </c>
    </row>
    <row r="35" spans="1:25" ht="12.75">
      <c r="A35" s="23" t="str">
        <f>IF(A40=28,"",MID("NePoÚtStČtPáSo",WEEKDAY(DATE($G$1,$F$1,B35))*2-1,2))</f>
        <v>Po</v>
      </c>
      <c r="B35" s="62">
        <f>IF(A40=28,"",29)</f>
        <v>29</v>
      </c>
      <c r="C35" s="70"/>
      <c r="D35" s="21"/>
      <c r="E35" s="21"/>
      <c r="F35" s="21"/>
      <c r="G35" s="84"/>
      <c r="H35" s="71"/>
      <c r="I35" s="64">
        <f t="shared" si="1"/>
        <v>0</v>
      </c>
      <c r="J35" s="26"/>
      <c r="K35" s="60"/>
      <c r="L35" s="25">
        <f t="shared" si="6"/>
        <v>-0.3333333333333333</v>
      </c>
      <c r="M35" s="26">
        <f t="shared" si="5"/>
        <v>-6.999999999999997</v>
      </c>
      <c r="N35" s="33"/>
      <c r="O35" s="33"/>
      <c r="P35" s="33"/>
      <c r="Q35" s="17"/>
      <c r="Y35" s="22" t="str">
        <f t="shared" si="3"/>
        <v>8:00</v>
      </c>
    </row>
    <row r="36" spans="1:25" ht="12.75">
      <c r="A36" s="23" t="str">
        <f>IF(B36="","",MID("NePoÚtStČtPáSo",WEEKDAY(DATE($G$1,$F$1,B36))*2-1,2))</f>
        <v>Út</v>
      </c>
      <c r="B36" s="62">
        <f>IF(OR(A40=28,A40=29),"",IF(A40=29,"",30))</f>
        <v>30</v>
      </c>
      <c r="C36" s="70"/>
      <c r="D36" s="21"/>
      <c r="E36" s="21"/>
      <c r="F36" s="21"/>
      <c r="G36" s="24"/>
      <c r="H36" s="71"/>
      <c r="I36" s="64">
        <f t="shared" si="1"/>
        <v>0</v>
      </c>
      <c r="J36" s="26"/>
      <c r="K36" s="60"/>
      <c r="L36" s="25">
        <f t="shared" si="6"/>
        <v>-0.3333333333333333</v>
      </c>
      <c r="M36" s="26">
        <f t="shared" si="5"/>
        <v>-7.33333333333333</v>
      </c>
      <c r="N36" s="33"/>
      <c r="O36" s="33"/>
      <c r="P36" s="33"/>
      <c r="Q36" s="17"/>
      <c r="Y36" s="22" t="str">
        <f t="shared" si="3"/>
        <v>8:00</v>
      </c>
    </row>
    <row r="37" spans="1:25" ht="13.5" thickBot="1">
      <c r="A37" s="85" t="str">
        <f>IF(B37="","",IF(A40=30,"",MID("NePoÚtStČtPáSo",WEEKDAY(DATE($G$1,$F$1,B37))*2-1,2)))</f>
        <v>St</v>
      </c>
      <c r="B37" s="86">
        <f>IF(OR(A40=28,A40=29),"",IF(A40=30,"",31))</f>
        <v>31</v>
      </c>
      <c r="C37" s="87"/>
      <c r="D37" s="88"/>
      <c r="E37" s="88"/>
      <c r="F37" s="88"/>
      <c r="G37" s="89"/>
      <c r="H37" s="90"/>
      <c r="I37" s="91">
        <f t="shared" si="1"/>
        <v>0</v>
      </c>
      <c r="J37" s="92"/>
      <c r="K37" s="93"/>
      <c r="L37" s="94">
        <f t="shared" si="6"/>
        <v>-0.3333333333333333</v>
      </c>
      <c r="M37" s="92">
        <f t="shared" si="5"/>
        <v>-7.666666666666663</v>
      </c>
      <c r="N37" s="33"/>
      <c r="O37" s="33"/>
      <c r="P37" s="33"/>
      <c r="Q37" s="17"/>
      <c r="Y37" s="22" t="str">
        <f t="shared" si="3"/>
        <v>8:00</v>
      </c>
    </row>
    <row r="38" spans="1:18" ht="12.75">
      <c r="A38" s="34"/>
      <c r="B38" s="2"/>
      <c r="C38" s="35"/>
      <c r="D38" s="2"/>
      <c r="E38" s="36"/>
      <c r="F38" s="35"/>
      <c r="G38" s="2"/>
      <c r="H38" s="45" t="s">
        <v>27</v>
      </c>
      <c r="I38" s="37">
        <f>SUM(I7:I37)-J38</f>
        <v>0</v>
      </c>
      <c r="J38" s="38">
        <f>SUM(J7:J37)</f>
        <v>0</v>
      </c>
      <c r="K38" s="39"/>
      <c r="L38" s="40">
        <f>SUM(L7:L37)</f>
        <v>-7.666666666666663</v>
      </c>
      <c r="N38" s="41"/>
      <c r="O38" s="33"/>
      <c r="P38" s="33"/>
      <c r="Q38" s="33"/>
      <c r="R38" s="42"/>
    </row>
    <row r="39" spans="1:11" ht="14.25" customHeight="1">
      <c r="A39" s="43" t="s">
        <v>15</v>
      </c>
      <c r="B39" s="2"/>
      <c r="C39" s="44"/>
      <c r="D39" s="2"/>
      <c r="E39" s="35"/>
      <c r="F39" s="2"/>
      <c r="G39" s="2"/>
      <c r="J39" s="46"/>
      <c r="K39" s="47"/>
    </row>
    <row r="40" spans="1:10" ht="7.5" customHeight="1">
      <c r="A40" s="48">
        <f>DAY(DATE(G1,F1+1,0))</f>
        <v>31</v>
      </c>
      <c r="B40" s="2"/>
      <c r="C40" s="35"/>
      <c r="D40" s="2"/>
      <c r="E40" s="35"/>
      <c r="F40" s="2"/>
      <c r="I40" s="49"/>
      <c r="J40" s="49"/>
    </row>
    <row r="41" spans="1:10" ht="12.75">
      <c r="A41" s="50"/>
      <c r="B41" s="2"/>
      <c r="C41" s="35"/>
      <c r="D41" s="2"/>
      <c r="E41" s="35"/>
      <c r="F41" s="2"/>
      <c r="G41" s="2"/>
      <c r="H41" s="45" t="s">
        <v>16</v>
      </c>
      <c r="I41" s="52">
        <f>J3*J41</f>
        <v>0</v>
      </c>
      <c r="J41" s="51">
        <f>COUNTIF(I7:I37,"D")+(COUNTIF(K7:K37,"D/2")/2)</f>
        <v>0</v>
      </c>
    </row>
    <row r="42" spans="1:10" ht="12.75">
      <c r="A42" s="34"/>
      <c r="B42" s="2"/>
      <c r="C42" s="35"/>
      <c r="D42" s="2"/>
      <c r="E42" s="35"/>
      <c r="F42" s="2"/>
      <c r="G42" s="2"/>
      <c r="H42" s="45" t="s">
        <v>17</v>
      </c>
      <c r="I42" s="52">
        <f>J42*J3</f>
        <v>0</v>
      </c>
      <c r="J42" s="51">
        <f>COUNTIF(I7:I37,"N")</f>
        <v>0</v>
      </c>
    </row>
    <row r="43" spans="1:10" ht="12.75">
      <c r="A43" s="34"/>
      <c r="B43" s="2"/>
      <c r="C43" s="35"/>
      <c r="D43" s="2"/>
      <c r="E43" s="35"/>
      <c r="F43" s="2"/>
      <c r="G43" s="2"/>
      <c r="H43" s="45" t="s">
        <v>18</v>
      </c>
      <c r="I43" s="52">
        <f>J43*J3</f>
        <v>0</v>
      </c>
      <c r="J43" s="51">
        <f>COUNTIF(I7:I37,"V")</f>
        <v>0</v>
      </c>
    </row>
    <row r="44" spans="1:10" ht="12.75">
      <c r="A44" s="34"/>
      <c r="B44" s="2"/>
      <c r="C44" s="2"/>
      <c r="D44" s="2"/>
      <c r="E44" s="2"/>
      <c r="F44" s="2"/>
      <c r="G44" s="2"/>
      <c r="H44" s="45" t="s">
        <v>19</v>
      </c>
      <c r="I44" s="52">
        <f>J44*J3</f>
        <v>0</v>
      </c>
      <c r="J44" s="51">
        <f>COUNTIF(I7:I37,"SV")</f>
        <v>0</v>
      </c>
    </row>
    <row r="45" spans="1:10" ht="13.5" customHeight="1">
      <c r="A45" s="34"/>
      <c r="B45" s="2"/>
      <c r="C45" s="2"/>
      <c r="D45" s="2"/>
      <c r="E45" s="2"/>
      <c r="F45" s="2"/>
      <c r="G45" s="2"/>
      <c r="H45" s="45" t="s">
        <v>20</v>
      </c>
      <c r="I45" s="52">
        <f>J45*J3</f>
        <v>0</v>
      </c>
      <c r="J45" s="51">
        <f>COUNTIF(I7:I37,"NV")</f>
        <v>0</v>
      </c>
    </row>
    <row r="46" spans="1:10" ht="6" customHeight="1">
      <c r="A46" s="34"/>
      <c r="B46" s="2"/>
      <c r="C46" s="2"/>
      <c r="D46" s="2"/>
      <c r="E46" s="2"/>
      <c r="F46" s="2"/>
      <c r="G46" s="2"/>
      <c r="H46" s="2"/>
      <c r="I46" s="53"/>
      <c r="J46" s="53"/>
    </row>
    <row r="47" spans="1:11" ht="13.5" thickBot="1">
      <c r="A47" s="34"/>
      <c r="B47" s="2"/>
      <c r="C47" s="2"/>
      <c r="D47" s="2"/>
      <c r="E47" s="2"/>
      <c r="F47" s="2"/>
      <c r="G47" s="54"/>
      <c r="H47" s="55" t="s">
        <v>21</v>
      </c>
      <c r="I47" s="54">
        <f>SUM(I38:I45)</f>
        <v>0</v>
      </c>
      <c r="K47" s="2"/>
    </row>
    <row r="48" spans="7:11" ht="13.5" thickTop="1">
      <c r="G48" s="57"/>
      <c r="H48" s="58" t="s">
        <v>22</v>
      </c>
      <c r="I48" s="57">
        <f>I47-J2</f>
        <v>-7.666666666666666</v>
      </c>
      <c r="K48" s="2"/>
    </row>
    <row r="49" spans="7:11" ht="12.75">
      <c r="G49" s="52"/>
      <c r="H49" s="45"/>
      <c r="I49" s="52"/>
      <c r="K49" s="2"/>
    </row>
    <row r="50" ht="15.75">
      <c r="A50" s="59" t="s">
        <v>29</v>
      </c>
    </row>
    <row r="51" ht="15.75">
      <c r="A51" s="59" t="s">
        <v>23</v>
      </c>
    </row>
    <row r="52" ht="15.75">
      <c r="A52" s="59" t="s">
        <v>24</v>
      </c>
    </row>
    <row r="53" ht="15.75">
      <c r="A53" s="59" t="s">
        <v>25</v>
      </c>
    </row>
    <row r="54" ht="15.75">
      <c r="A54" s="59" t="s">
        <v>28</v>
      </c>
    </row>
    <row r="55" ht="15.75">
      <c r="A55" s="59" t="s">
        <v>26</v>
      </c>
    </row>
  </sheetData>
  <sheetProtection selectLockedCells="1"/>
  <protectedRanges>
    <protectedRange sqref="J7:J37" name="Oblast2"/>
    <protectedRange sqref="C7:F37" name="Oblast1"/>
  </protectedRanges>
  <mergeCells count="10">
    <mergeCell ref="K5:K6"/>
    <mergeCell ref="J5:J6"/>
    <mergeCell ref="A2:B2"/>
    <mergeCell ref="A3:B3"/>
    <mergeCell ref="A5:B6"/>
    <mergeCell ref="I5:I6"/>
    <mergeCell ref="C5:C6"/>
    <mergeCell ref="E5:F5"/>
    <mergeCell ref="G5:H5"/>
    <mergeCell ref="D5:D6"/>
  </mergeCells>
  <conditionalFormatting sqref="I48:I49 M7:M37">
    <cfRule type="cellIs" priority="1" dxfId="0" operator="lessThan" stopIfTrue="1">
      <formula>0</formula>
    </cfRule>
  </conditionalFormatting>
  <printOptions/>
  <pageMargins left="0.61" right="0.3" top="0.5" bottom="0.984251968503937" header="0.34" footer="0.5118110236220472"/>
  <pageSetup firstPageNumber="1" useFirstPageNumber="1" horizontalDpi="300" verticalDpi="3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MAJ-VRA</dc:creator>
  <cp:keywords/>
  <dc:description/>
  <cp:lastModifiedBy>Sobaniec Marek</cp:lastModifiedBy>
  <cp:lastPrinted>2016-01-29T06:01:54Z</cp:lastPrinted>
  <dcterms:created xsi:type="dcterms:W3CDTF">2012-10-17T05:10:39Z</dcterms:created>
  <dcterms:modified xsi:type="dcterms:W3CDTF">2016-08-16T09:00:51Z</dcterms:modified>
  <cp:category/>
  <cp:version/>
  <cp:contentType/>
  <cp:contentStatus/>
</cp:coreProperties>
</file>